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checkCompatibility="1" autoCompressPictures="0"/>
  <bookViews>
    <workbookView xWindow="2580" yWindow="4300" windowWidth="20620" windowHeight="1142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9" i="1" l="1"/>
  <c r="H70" i="1"/>
  <c r="H71" i="1"/>
  <c r="E70" i="1"/>
  <c r="D69" i="1"/>
  <c r="E69" i="1"/>
  <c r="E71" i="1"/>
  <c r="I66" i="1"/>
  <c r="E67" i="1"/>
  <c r="H67" i="1"/>
  <c r="I67" i="1"/>
  <c r="I68" i="1"/>
  <c r="I69" i="1"/>
  <c r="I70" i="1"/>
  <c r="I71" i="1"/>
  <c r="I72" i="1"/>
  <c r="H68" i="1"/>
  <c r="G68" i="1"/>
  <c r="E68" i="1"/>
  <c r="D68" i="1"/>
  <c r="H54" i="1"/>
  <c r="H53" i="1"/>
  <c r="E54" i="1"/>
  <c r="E53" i="1"/>
  <c r="H49" i="1"/>
  <c r="E49" i="1"/>
  <c r="H55" i="1"/>
  <c r="G55" i="1"/>
  <c r="E55" i="1"/>
  <c r="D55" i="1"/>
  <c r="H50" i="1"/>
  <c r="H51" i="1"/>
  <c r="G51" i="1"/>
  <c r="E50" i="1"/>
  <c r="E51" i="1"/>
  <c r="D51" i="1"/>
  <c r="D45" i="1"/>
  <c r="G45" i="1"/>
  <c r="F43" i="1"/>
  <c r="F45" i="1"/>
  <c r="C43" i="1"/>
  <c r="C45" i="1"/>
  <c r="H35" i="1"/>
  <c r="E20" i="1"/>
  <c r="D18" i="1"/>
  <c r="D20" i="1"/>
  <c r="E21" i="1"/>
  <c r="E22" i="1"/>
  <c r="E24" i="1"/>
  <c r="E25" i="1"/>
  <c r="G36" i="1"/>
  <c r="H36" i="1"/>
  <c r="F20" i="1"/>
  <c r="F21" i="1"/>
  <c r="F22" i="1"/>
  <c r="F24" i="1"/>
  <c r="F25" i="1"/>
  <c r="G37" i="1"/>
  <c r="H37" i="1"/>
  <c r="H38" i="1"/>
  <c r="H43" i="1"/>
  <c r="G38" i="1"/>
  <c r="G43" i="1"/>
  <c r="G44" i="1"/>
  <c r="H44" i="1"/>
  <c r="H45" i="1"/>
  <c r="E35" i="1"/>
  <c r="D36" i="1"/>
  <c r="E36" i="1"/>
  <c r="D37" i="1"/>
  <c r="E37" i="1"/>
  <c r="E38" i="1"/>
  <c r="E43" i="1"/>
  <c r="D38" i="1"/>
  <c r="D43" i="1"/>
  <c r="D44" i="1"/>
  <c r="E44" i="1"/>
  <c r="E45" i="1"/>
  <c r="G21" i="1"/>
  <c r="G20" i="1"/>
  <c r="G22" i="1"/>
  <c r="G24" i="1"/>
  <c r="G25" i="1"/>
</calcChain>
</file>

<file path=xl/sharedStrings.xml><?xml version="1.0" encoding="utf-8"?>
<sst xmlns="http://schemas.openxmlformats.org/spreadsheetml/2006/main" count="81" uniqueCount="54">
  <si>
    <t>Q</t>
  </si>
  <si>
    <t>P</t>
  </si>
  <si>
    <t>M</t>
  </si>
  <si>
    <t>CV</t>
  </si>
  <si>
    <t>MCV</t>
  </si>
  <si>
    <t>JUIN 2009 - SOCIETE LARMOR</t>
  </si>
  <si>
    <t>2) Tableau de répartition des charges indirectes</t>
  </si>
  <si>
    <t>Centre d'analyse</t>
  </si>
  <si>
    <t>ADM</t>
  </si>
  <si>
    <t>MON</t>
  </si>
  <si>
    <t>TEST</t>
  </si>
  <si>
    <t>DIST</t>
  </si>
  <si>
    <t>TOTAL</t>
  </si>
  <si>
    <t xml:space="preserve">Services Exterieurs </t>
  </si>
  <si>
    <t>Dotations</t>
  </si>
  <si>
    <t>Total Rep I</t>
  </si>
  <si>
    <t>Charges supplétives</t>
  </si>
  <si>
    <t>Total Rep II</t>
  </si>
  <si>
    <t>UO</t>
  </si>
  <si>
    <t>Nombre total de jouets fabriqués</t>
  </si>
  <si>
    <t>Nombre total de jouets vendus</t>
  </si>
  <si>
    <t>Nombre UO</t>
  </si>
  <si>
    <t>Cout de l'UO</t>
  </si>
  <si>
    <t>Personnels</t>
  </si>
  <si>
    <t>Rep II</t>
  </si>
  <si>
    <t>4) Calcul du cout de production des différents jouets</t>
  </si>
  <si>
    <t>Monocoque</t>
  </si>
  <si>
    <t>Catamaran</t>
  </si>
  <si>
    <t>Achat</t>
  </si>
  <si>
    <t>Montage</t>
  </si>
  <si>
    <t>Test</t>
  </si>
  <si>
    <t>Distribution</t>
  </si>
  <si>
    <t>Cout Prod</t>
  </si>
  <si>
    <t>Variation du Stock de produits finis</t>
  </si>
  <si>
    <t>Production Totale</t>
  </si>
  <si>
    <t>Production Vendue</t>
  </si>
  <si>
    <t>Production Stockée</t>
  </si>
  <si>
    <t>5) Résultat Analytique et Globaux</t>
  </si>
  <si>
    <t>Cout de Prod</t>
  </si>
  <si>
    <t>Cout de Revient</t>
  </si>
  <si>
    <t>CA</t>
  </si>
  <si>
    <t>Resultat (CA - CdR)</t>
  </si>
  <si>
    <t>7) Calcul de la MCV de mai 2009</t>
  </si>
  <si>
    <t>MCV = CA - CV</t>
  </si>
  <si>
    <t>Résultat Globale = -800+1800 = 1000</t>
  </si>
  <si>
    <t>CF de prod</t>
  </si>
  <si>
    <t>CF de distribution</t>
  </si>
  <si>
    <t>CF TOTAUX</t>
  </si>
  <si>
    <t>RESULTAT*</t>
  </si>
  <si>
    <t>*Résultat = MCV - CF</t>
  </si>
  <si>
    <t xml:space="preserve">8) </t>
  </si>
  <si>
    <t>J'ai pas compris l'histoire de niveau de vente adapté et sans variation de stock</t>
  </si>
  <si>
    <t>*</t>
  </si>
  <si>
    <t>©Tous droits réservés - Hugo Olympio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</si>
</sst>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)\ _€_ ;_ * \(#,##0.00\)\ _€_ ;_ * &quot;-&quot;??_)\ _€_ ;_ @_ "/>
  </numFmts>
  <fonts count="11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12"/>
      <color theme="1"/>
      <name val="Calibri"/>
      <scheme val="minor"/>
    </font>
    <font>
      <b/>
      <i/>
      <sz val="12"/>
      <color rgb="FF3366FF"/>
      <name val="Calibri"/>
      <scheme val="minor"/>
    </font>
    <font>
      <b/>
      <sz val="12"/>
      <color rgb="FFFF0000"/>
      <name val="Calibri"/>
      <scheme val="minor"/>
    </font>
    <font>
      <sz val="12"/>
      <color rgb="FF008000"/>
      <name val="Calibri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2" fontId="0" fillId="0" borderId="0" xfId="1" applyNumberFormat="1" applyFont="1"/>
    <xf numFmtId="0" fontId="5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9" xfId="0" applyBorder="1"/>
    <xf numFmtId="0" fontId="0" fillId="0" borderId="14" xfId="0" applyBorder="1"/>
    <xf numFmtId="0" fontId="0" fillId="0" borderId="13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5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25" xfId="0" applyFont="1" applyBorder="1"/>
    <xf numFmtId="0" fontId="2" fillId="0" borderId="17" xfId="0" applyFont="1" applyBorder="1"/>
    <xf numFmtId="0" fontId="2" fillId="0" borderId="12" xfId="0" applyFont="1" applyBorder="1"/>
    <xf numFmtId="0" fontId="2" fillId="0" borderId="0" xfId="0" applyFont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6" xfId="0" applyFont="1" applyBorder="1"/>
    <xf numFmtId="0" fontId="2" fillId="0" borderId="6" xfId="0" applyFont="1" applyBorder="1"/>
    <xf numFmtId="0" fontId="2" fillId="0" borderId="34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6" fillId="0" borderId="13" xfId="0" applyFont="1" applyBorder="1"/>
    <xf numFmtId="0" fontId="0" fillId="0" borderId="16" xfId="0" applyBorder="1" applyAlignment="1">
      <alignment horizontal="center"/>
    </xf>
    <xf numFmtId="0" fontId="2" fillId="0" borderId="3" xfId="0" applyFont="1" applyBorder="1"/>
    <xf numFmtId="0" fontId="0" fillId="0" borderId="6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9" xfId="0" applyFont="1" applyBorder="1"/>
    <xf numFmtId="0" fontId="2" fillId="0" borderId="4" xfId="0" applyFont="1" applyBorder="1"/>
    <xf numFmtId="0" fontId="7" fillId="0" borderId="0" xfId="0" applyFont="1"/>
    <xf numFmtId="0" fontId="2" fillId="0" borderId="0" xfId="0" applyFont="1" applyFill="1" applyBorder="1"/>
    <xf numFmtId="0" fontId="6" fillId="0" borderId="35" xfId="0" applyFont="1" applyFill="1" applyBorder="1"/>
    <xf numFmtId="0" fontId="2" fillId="0" borderId="35" xfId="0" applyFont="1" applyFill="1" applyBorder="1"/>
    <xf numFmtId="0" fontId="0" fillId="0" borderId="36" xfId="0" applyBorder="1"/>
    <xf numFmtId="0" fontId="0" fillId="0" borderId="5" xfId="0" applyBorder="1"/>
    <xf numFmtId="0" fontId="2" fillId="0" borderId="5" xfId="0" applyFont="1" applyBorder="1"/>
    <xf numFmtId="0" fontId="6" fillId="0" borderId="0" xfId="0" applyFont="1" applyBorder="1"/>
    <xf numFmtId="0" fontId="6" fillId="0" borderId="5" xfId="0" applyFont="1" applyBorder="1"/>
    <xf numFmtId="0" fontId="0" fillId="0" borderId="0" xfId="0" applyBorder="1"/>
    <xf numFmtId="0" fontId="2" fillId="0" borderId="37" xfId="0" applyFont="1" applyFill="1" applyBorder="1"/>
    <xf numFmtId="0" fontId="0" fillId="0" borderId="38" xfId="0" applyBorder="1"/>
    <xf numFmtId="0" fontId="8" fillId="0" borderId="39" xfId="0" applyFont="1" applyBorder="1"/>
    <xf numFmtId="0" fontId="9" fillId="0" borderId="0" xfId="0" applyFont="1"/>
  </cellXfs>
  <cellStyles count="32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Milliers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</xdr:rowOff>
    </xdr:from>
    <xdr:to>
      <xdr:col>7</xdr:col>
      <xdr:colOff>698500</xdr:colOff>
      <xdr:row>10</xdr:row>
      <xdr:rowOff>76200</xdr:rowOff>
    </xdr:to>
    <xdr:sp macro="" textlink="">
      <xdr:nvSpPr>
        <xdr:cNvPr id="2" name="ZoneTexte 1"/>
        <xdr:cNvSpPr txBox="1"/>
      </xdr:nvSpPr>
      <xdr:spPr>
        <a:xfrm>
          <a:off x="825500" y="393700"/>
          <a:ext cx="4826000" cy="158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1)</a:t>
          </a:r>
          <a:r>
            <a:rPr lang="fr-FR" sz="1100" baseline="0"/>
            <a:t> La rémunération des capitaux propres est une charge supplétive en effet les capitaux empruntés induisent des frais financiers. Pour tenir compte du co</a:t>
          </a:r>
          <a:r>
            <a:rPr lang="fr-FR" sz="1100" baseline="0"/>
            <a:t>ût de la structure financière, la CG évalue les charges financières qu'elle aurait du verser aux banques si elle avait du empruntés les capitaux propres investis.</a:t>
          </a:r>
        </a:p>
        <a:p>
          <a:r>
            <a:rPr lang="fr-FR" sz="1100"/>
            <a:t>Autre exemple</a:t>
          </a:r>
          <a:r>
            <a:rPr lang="fr-FR" sz="1100" baseline="0"/>
            <a:t> : </a:t>
          </a:r>
        </a:p>
        <a:p>
          <a:r>
            <a:rPr lang="fr-FR" sz="1100" baseline="0"/>
            <a:t>- la rémunération du travail </a:t>
          </a:r>
        </a:p>
        <a:p>
          <a:r>
            <a:rPr lang="fr-FR" sz="1100" baseline="0"/>
            <a:t>- l'adjonction de ces charges permet de déterminer des co</a:t>
          </a:r>
          <a:r>
            <a:rPr lang="fr-FR" sz="1100" baseline="0"/>
            <a:t>ûts plus pertinaents et favorise par exmple la comparaison de l'enrteprise avec ses concurrents</a:t>
          </a:r>
          <a:endParaRPr lang="fr-FR" sz="1100" baseline="0"/>
        </a:p>
        <a:p>
          <a:endParaRPr lang="fr-FR" sz="1100"/>
        </a:p>
      </xdr:txBody>
    </xdr:sp>
    <xdr:clientData/>
  </xdr:twoCellAnchor>
  <xdr:twoCellAnchor>
    <xdr:from>
      <xdr:col>1</xdr:col>
      <xdr:colOff>12700</xdr:colOff>
      <xdr:row>27</xdr:row>
      <xdr:rowOff>12700</xdr:rowOff>
    </xdr:from>
    <xdr:to>
      <xdr:col>6</xdr:col>
      <xdr:colOff>647700</xdr:colOff>
      <xdr:row>29</xdr:row>
      <xdr:rowOff>139700</xdr:rowOff>
    </xdr:to>
    <xdr:sp macro="" textlink="">
      <xdr:nvSpPr>
        <xdr:cNvPr id="3" name="ZoneTexte 2"/>
        <xdr:cNvSpPr txBox="1"/>
      </xdr:nvSpPr>
      <xdr:spPr>
        <a:xfrm>
          <a:off x="685800" y="5943600"/>
          <a:ext cx="47625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3)</a:t>
          </a:r>
          <a:r>
            <a:rPr lang="fr-FR" sz="1100" baseline="0"/>
            <a:t> Le choix des UO ne permet pas une analyse rigoureuse des co</a:t>
          </a:r>
          <a:r>
            <a:rPr lang="fr-FR" sz="1100" baseline="0"/>
            <a:t>ûts de chaque centre en fonction des différents produits.</a:t>
          </a:r>
          <a:endParaRPr lang="fr-FR" sz="1100"/>
        </a:p>
      </xdr:txBody>
    </xdr:sp>
    <xdr:clientData/>
  </xdr:twoCellAnchor>
  <xdr:twoCellAnchor>
    <xdr:from>
      <xdr:col>1</xdr:col>
      <xdr:colOff>0</xdr:colOff>
      <xdr:row>56</xdr:row>
      <xdr:rowOff>12700</xdr:rowOff>
    </xdr:from>
    <xdr:to>
      <xdr:col>8</xdr:col>
      <xdr:colOff>0</xdr:colOff>
      <xdr:row>60</xdr:row>
      <xdr:rowOff>12700</xdr:rowOff>
    </xdr:to>
    <xdr:sp macro="" textlink="">
      <xdr:nvSpPr>
        <xdr:cNvPr id="4" name="ZoneTexte 3"/>
        <xdr:cNvSpPr txBox="1"/>
      </xdr:nvSpPr>
      <xdr:spPr>
        <a:xfrm>
          <a:off x="673100" y="11544300"/>
          <a:ext cx="54737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6)</a:t>
          </a:r>
          <a:r>
            <a:rPr lang="fr-FR" sz="1100" baseline="0"/>
            <a:t> Non, il faudrait réaliser d'autre calcul de cout notamment avec la méthode des CV qui met en evidence la contribution de chaque produit pour la réalisation de la marge sur cout variable. </a:t>
          </a:r>
          <a:endParaRPr lang="fr-FR" sz="1100"/>
        </a:p>
      </xdr:txBody>
    </xdr:sp>
    <xdr:clientData/>
  </xdr:twoCellAnchor>
  <xdr:twoCellAnchor>
    <xdr:from>
      <xdr:col>0</xdr:col>
      <xdr:colOff>660400</xdr:colOff>
      <xdr:row>76</xdr:row>
      <xdr:rowOff>63500</xdr:rowOff>
    </xdr:from>
    <xdr:to>
      <xdr:col>9</xdr:col>
      <xdr:colOff>38100</xdr:colOff>
      <xdr:row>82</xdr:row>
      <xdr:rowOff>50800</xdr:rowOff>
    </xdr:to>
    <xdr:sp macro="" textlink="">
      <xdr:nvSpPr>
        <xdr:cNvPr id="5" name="ZoneTexte 4"/>
        <xdr:cNvSpPr txBox="1"/>
      </xdr:nvSpPr>
      <xdr:spPr>
        <a:xfrm>
          <a:off x="660400" y="15443200"/>
          <a:ext cx="6197600" cy="1130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9)</a:t>
          </a:r>
          <a:r>
            <a:rPr lang="fr-FR" sz="1100" baseline="0"/>
            <a:t> Pour équilibrer le compte de résultat mensuel (R = 0), il faut que MCV - CF = 0</a:t>
          </a:r>
        </a:p>
        <a:p>
          <a:r>
            <a:rPr lang="fr-FR" sz="1100" baseline="0"/>
            <a:t>D'ou [49600 + (33X)] - 101 500 = 0 </a:t>
          </a:r>
          <a:r>
            <a:rPr lang="fr-FR" sz="1100" i="1" baseline="0"/>
            <a:t>(où X est le nombre de catamaran)</a:t>
          </a:r>
        </a:p>
        <a:p>
          <a:r>
            <a:rPr lang="fr-FR" sz="1100" i="0" baseline="0"/>
            <a:t>&lt;=&gt; X = 51900/33 = 1573 catamaran</a:t>
          </a:r>
        </a:p>
        <a:p>
          <a:endParaRPr lang="fr-FR" sz="1100" i="0" baseline="0"/>
        </a:p>
        <a:p>
          <a:r>
            <a:rPr lang="fr-FR" sz="1100" i="0" baseline="0"/>
            <a:t>En vendant 1573 catamarans et en restant à 1600 monocoque vendu, le compte de résultat mensuel est équilibré</a:t>
          </a:r>
          <a:endParaRPr lang="fr-FR" sz="1100" i="0"/>
        </a:p>
      </xdr:txBody>
    </xdr:sp>
    <xdr:clientData/>
  </xdr:twoCellAnchor>
  <xdr:twoCellAnchor>
    <xdr:from>
      <xdr:col>0</xdr:col>
      <xdr:colOff>647700</xdr:colOff>
      <xdr:row>84</xdr:row>
      <xdr:rowOff>127000</xdr:rowOff>
    </xdr:from>
    <xdr:to>
      <xdr:col>8</xdr:col>
      <xdr:colOff>0</xdr:colOff>
      <xdr:row>93</xdr:row>
      <xdr:rowOff>101600</xdr:rowOff>
    </xdr:to>
    <xdr:sp macro="" textlink="">
      <xdr:nvSpPr>
        <xdr:cNvPr id="6" name="ZoneTexte 5"/>
        <xdr:cNvSpPr txBox="1"/>
      </xdr:nvSpPr>
      <xdr:spPr>
        <a:xfrm>
          <a:off x="647700" y="17030700"/>
          <a:ext cx="5499100" cy="168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i="1">
              <a:solidFill>
                <a:srgbClr val="008000"/>
              </a:solidFill>
            </a:rPr>
            <a:t>*Pour les</a:t>
          </a:r>
          <a:r>
            <a:rPr lang="fr-FR" sz="1100" i="1" baseline="0">
              <a:solidFill>
                <a:srgbClr val="008000"/>
              </a:solidFill>
            </a:rPr>
            <a:t> couts fixes il faut noter "le tableau de répartition des charges indirectes FIXES" </a:t>
          </a:r>
          <a:r>
            <a:rPr lang="fr-FR" sz="1100" b="1" i="1" baseline="0">
              <a:solidFill>
                <a:srgbClr val="008000"/>
              </a:solidFill>
            </a:rPr>
            <a:t>dans l'énoncé</a:t>
          </a:r>
          <a:r>
            <a:rPr lang="fr-FR" sz="1100" i="1" baseline="0">
              <a:solidFill>
                <a:srgbClr val="008000"/>
              </a:solidFill>
            </a:rPr>
            <a:t>. On calcul donc les CF liés</a:t>
          </a:r>
        </a:p>
        <a:p>
          <a:r>
            <a:rPr lang="fr-FR" sz="1100" i="1" baseline="0">
              <a:solidFill>
                <a:srgbClr val="008000"/>
              </a:solidFill>
            </a:rPr>
            <a:t>- au ateliers  MON et TEST (en fonction de la qté produite soit 2000 et 1500 et  en faisant la somme des couts unitaires des UO pour trouver le CU (15,6 + 3,4 = 19)</a:t>
          </a:r>
        </a:p>
        <a:p>
          <a:r>
            <a:rPr lang="fr-FR" sz="1100" i="1" baseline="0">
              <a:solidFill>
                <a:srgbClr val="008000"/>
              </a:solidFill>
            </a:rPr>
            <a:t>- à la distribution (en fonction de la qté vendue soit 1600 et 1200 et avec le CU de l'UO distribution qui est 12,5)</a:t>
          </a:r>
        </a:p>
        <a:p>
          <a:endParaRPr lang="fr-FR" sz="1100" i="1" baseline="0">
            <a:solidFill>
              <a:srgbClr val="008000"/>
            </a:solidFill>
          </a:endParaRPr>
        </a:p>
        <a:p>
          <a:r>
            <a:rPr lang="fr-FR" sz="1100" i="1" baseline="0">
              <a:solidFill>
                <a:srgbClr val="008000"/>
              </a:solidFill>
            </a:rPr>
            <a:t>On fait la somme et on trouve les CF comme ca on calcule le résultat donné par la formule</a:t>
          </a:r>
        </a:p>
        <a:p>
          <a:r>
            <a:rPr lang="fr-FR" sz="1100" i="1" baseline="0">
              <a:solidFill>
                <a:srgbClr val="008000"/>
              </a:solidFill>
            </a:rPr>
            <a:t>R = MCV - CF</a:t>
          </a:r>
          <a:endParaRPr lang="fr-FR" sz="1100" i="1">
            <a:solidFill>
              <a:srgbClr val="008000"/>
            </a:solidFill>
          </a:endParaRPr>
        </a:p>
      </xdr:txBody>
    </xdr:sp>
    <xdr:clientData/>
  </xdr:twoCellAnchor>
  <xdr:twoCellAnchor>
    <xdr:from>
      <xdr:col>8</xdr:col>
      <xdr:colOff>25400</xdr:colOff>
      <xdr:row>70</xdr:row>
      <xdr:rowOff>139700</xdr:rowOff>
    </xdr:from>
    <xdr:to>
      <xdr:col>9</xdr:col>
      <xdr:colOff>12700</xdr:colOff>
      <xdr:row>84</xdr:row>
      <xdr:rowOff>114300</xdr:rowOff>
    </xdr:to>
    <xdr:cxnSp macro="">
      <xdr:nvCxnSpPr>
        <xdr:cNvPr id="8" name="Connecteur droit avec flèche 7"/>
        <xdr:cNvCxnSpPr/>
      </xdr:nvCxnSpPr>
      <xdr:spPr>
        <a:xfrm flipH="1">
          <a:off x="6172200" y="14363700"/>
          <a:ext cx="660400" cy="26543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topLeftCell="A80" workbookViewId="0">
      <selection activeCell="I95" sqref="I95"/>
    </sheetView>
  </sheetViews>
  <sheetFormatPr baseColWidth="10" defaultColWidth="8.83203125" defaultRowHeight="15" x14ac:dyDescent="0"/>
  <cols>
    <col min="2" max="2" width="18.83203125" bestFit="1" customWidth="1"/>
  </cols>
  <sheetData>
    <row r="1" spans="1:8">
      <c r="A1" t="s">
        <v>5</v>
      </c>
    </row>
    <row r="13" spans="1:8">
      <c r="A13" s="2" t="s">
        <v>6</v>
      </c>
      <c r="B13" s="7"/>
      <c r="C13" s="7"/>
      <c r="D13" s="7"/>
      <c r="E13" s="7"/>
      <c r="F13" s="7"/>
      <c r="G13" s="7"/>
      <c r="H13" s="7"/>
    </row>
    <row r="14" spans="1:8" ht="16" thickBot="1">
      <c r="B14" s="7"/>
      <c r="C14" s="7"/>
      <c r="D14" s="7"/>
      <c r="E14" s="7"/>
      <c r="F14" s="7"/>
      <c r="G14" s="7"/>
      <c r="H14" s="7"/>
    </row>
    <row r="15" spans="1:8">
      <c r="B15" s="15" t="s">
        <v>7</v>
      </c>
      <c r="C15" s="23" t="s">
        <v>12</v>
      </c>
      <c r="D15" s="24" t="s">
        <v>8</v>
      </c>
      <c r="E15" s="20" t="s">
        <v>9</v>
      </c>
      <c r="F15" s="10" t="s">
        <v>10</v>
      </c>
      <c r="G15" s="11" t="s">
        <v>11</v>
      </c>
      <c r="H15" s="7"/>
    </row>
    <row r="16" spans="1:8">
      <c r="B16" s="16" t="s">
        <v>23</v>
      </c>
      <c r="C16" s="25">
        <v>74500</v>
      </c>
      <c r="D16" s="26">
        <v>15000</v>
      </c>
      <c r="E16" s="9">
        <v>35000</v>
      </c>
      <c r="F16" s="8">
        <v>6500</v>
      </c>
      <c r="G16" s="12">
        <v>18000</v>
      </c>
      <c r="H16" s="7"/>
    </row>
    <row r="17" spans="1:8">
      <c r="B17" s="16" t="s">
        <v>13</v>
      </c>
      <c r="C17" s="25">
        <v>10000</v>
      </c>
      <c r="D17" s="26">
        <v>3000</v>
      </c>
      <c r="E17" s="9">
        <v>2600</v>
      </c>
      <c r="F17" s="8">
        <v>1200</v>
      </c>
      <c r="G17" s="12">
        <v>3200</v>
      </c>
      <c r="H17" s="7"/>
    </row>
    <row r="18" spans="1:8">
      <c r="B18" s="16" t="s">
        <v>14</v>
      </c>
      <c r="C18" s="25">
        <v>17500</v>
      </c>
      <c r="D18" s="26">
        <f>4500-1500</f>
        <v>3000</v>
      </c>
      <c r="E18" s="9">
        <v>6000</v>
      </c>
      <c r="F18" s="8">
        <v>2000</v>
      </c>
      <c r="G18" s="12">
        <v>5000</v>
      </c>
      <c r="H18" s="7"/>
    </row>
    <row r="19" spans="1:8">
      <c r="B19" s="17" t="s">
        <v>16</v>
      </c>
      <c r="C19" s="25"/>
      <c r="D19" s="27">
        <v>1000</v>
      </c>
      <c r="E19" s="9"/>
      <c r="F19" s="8"/>
      <c r="G19" s="12"/>
      <c r="H19" s="7"/>
    </row>
    <row r="20" spans="1:8">
      <c r="B20" s="33" t="s">
        <v>15</v>
      </c>
      <c r="C20" s="34"/>
      <c r="D20" s="35">
        <f>SUM(D16:D19)</f>
        <v>22000</v>
      </c>
      <c r="E20" s="36">
        <f>SUM(E16:E19)</f>
        <v>43600</v>
      </c>
      <c r="F20" s="36">
        <f t="shared" ref="F20:G20" si="0">SUM(F16:F19)</f>
        <v>9700</v>
      </c>
      <c r="G20" s="36">
        <f t="shared" si="0"/>
        <v>26200</v>
      </c>
      <c r="H20" s="7"/>
    </row>
    <row r="21" spans="1:8">
      <c r="B21" s="17" t="s">
        <v>24</v>
      </c>
      <c r="C21" s="25"/>
      <c r="D21" s="26"/>
      <c r="E21" s="9">
        <f>0.5*D20</f>
        <v>11000</v>
      </c>
      <c r="F21" s="9">
        <f>0.1*D20</f>
        <v>2200</v>
      </c>
      <c r="G21" s="32">
        <f>0.4*D20</f>
        <v>8800</v>
      </c>
      <c r="H21" s="7"/>
    </row>
    <row r="22" spans="1:8">
      <c r="B22" s="33" t="s">
        <v>17</v>
      </c>
      <c r="C22" s="34"/>
      <c r="D22" s="35"/>
      <c r="E22" s="36">
        <f>E20+E21</f>
        <v>54600</v>
      </c>
      <c r="F22" s="36">
        <f t="shared" ref="F22:G22" si="1">F20+F21</f>
        <v>11900</v>
      </c>
      <c r="G22" s="36">
        <f t="shared" si="1"/>
        <v>35000</v>
      </c>
      <c r="H22" s="7"/>
    </row>
    <row r="23" spans="1:8" ht="75">
      <c r="B23" s="17" t="s">
        <v>18</v>
      </c>
      <c r="C23" s="25"/>
      <c r="D23" s="26"/>
      <c r="E23" s="9" t="s">
        <v>19</v>
      </c>
      <c r="F23" s="8" t="s">
        <v>19</v>
      </c>
      <c r="G23" s="12" t="s">
        <v>20</v>
      </c>
      <c r="H23" s="7"/>
    </row>
    <row r="24" spans="1:8">
      <c r="B24" s="18" t="s">
        <v>21</v>
      </c>
      <c r="C24" s="28"/>
      <c r="D24" s="29"/>
      <c r="E24" s="21">
        <f>2000+1500</f>
        <v>3500</v>
      </c>
      <c r="F24" s="13">
        <f>2000+1500</f>
        <v>3500</v>
      </c>
      <c r="G24" s="14">
        <f>1600+1200</f>
        <v>2800</v>
      </c>
      <c r="H24" s="7"/>
    </row>
    <row r="25" spans="1:8" ht="16" thickBot="1">
      <c r="B25" s="19" t="s">
        <v>22</v>
      </c>
      <c r="C25" s="30"/>
      <c r="D25" s="31"/>
      <c r="E25" s="22">
        <f>E22/E24</f>
        <v>15.6</v>
      </c>
      <c r="F25" s="22">
        <f t="shared" ref="F25:G25" si="2">F22/F24</f>
        <v>3.4</v>
      </c>
      <c r="G25" s="22">
        <f t="shared" si="2"/>
        <v>12.5</v>
      </c>
      <c r="H25" s="7"/>
    </row>
    <row r="31" spans="1:8">
      <c r="C31" s="1"/>
      <c r="D31" s="1"/>
    </row>
    <row r="32" spans="1:8">
      <c r="A32" t="s">
        <v>25</v>
      </c>
    </row>
    <row r="33" spans="1:10" ht="16" thickBot="1">
      <c r="D33" t="s">
        <v>26</v>
      </c>
      <c r="G33" t="s">
        <v>27</v>
      </c>
    </row>
    <row r="34" spans="1:10" ht="16" thickBot="1">
      <c r="B34" s="39"/>
      <c r="C34" s="52" t="s">
        <v>0</v>
      </c>
      <c r="D34" s="53" t="s">
        <v>1</v>
      </c>
      <c r="E34" s="53" t="s">
        <v>2</v>
      </c>
      <c r="F34" s="53" t="s">
        <v>0</v>
      </c>
      <c r="G34" s="53" t="s">
        <v>1</v>
      </c>
      <c r="H34" s="54" t="s">
        <v>2</v>
      </c>
    </row>
    <row r="35" spans="1:10">
      <c r="B35" s="38" t="s">
        <v>28</v>
      </c>
      <c r="C35" s="40">
        <v>2000</v>
      </c>
      <c r="D35" s="41">
        <v>28</v>
      </c>
      <c r="E35" s="42">
        <f>C35*D35</f>
        <v>56000</v>
      </c>
      <c r="F35" s="43">
        <v>1500</v>
      </c>
      <c r="G35" s="41">
        <v>66</v>
      </c>
      <c r="H35" s="44">
        <f>F35*G35</f>
        <v>99000</v>
      </c>
    </row>
    <row r="36" spans="1:10">
      <c r="B36" s="38" t="s">
        <v>29</v>
      </c>
      <c r="C36" s="37">
        <v>2000</v>
      </c>
      <c r="D36" s="3">
        <f>E25</f>
        <v>15.6</v>
      </c>
      <c r="E36" s="6">
        <f t="shared" ref="E36:E37" si="3">C36*D36</f>
        <v>31200</v>
      </c>
      <c r="F36" s="4">
        <v>1500</v>
      </c>
      <c r="G36" s="3">
        <f>E25</f>
        <v>15.6</v>
      </c>
      <c r="H36" s="5">
        <f t="shared" ref="H36:H37" si="4">F36*G36</f>
        <v>23400</v>
      </c>
    </row>
    <row r="37" spans="1:10">
      <c r="B37" s="38" t="s">
        <v>30</v>
      </c>
      <c r="C37" s="37">
        <v>2000</v>
      </c>
      <c r="D37" s="3">
        <f>F25</f>
        <v>3.4</v>
      </c>
      <c r="E37" s="6">
        <f t="shared" si="3"/>
        <v>6800</v>
      </c>
      <c r="F37" s="4">
        <v>1500</v>
      </c>
      <c r="G37" s="3">
        <f>F25</f>
        <v>3.4</v>
      </c>
      <c r="H37" s="5">
        <f t="shared" si="4"/>
        <v>5100</v>
      </c>
    </row>
    <row r="38" spans="1:10" ht="16" thickBot="1">
      <c r="B38" s="45" t="s">
        <v>32</v>
      </c>
      <c r="C38" s="46">
        <v>2000</v>
      </c>
      <c r="D38" s="47">
        <f>E38/C38</f>
        <v>47</v>
      </c>
      <c r="E38" s="48">
        <f>SUM(E35:E37)</f>
        <v>94000</v>
      </c>
      <c r="F38" s="49">
        <v>1500</v>
      </c>
      <c r="G38" s="47">
        <f>H38/F38</f>
        <v>85</v>
      </c>
      <c r="H38" s="50">
        <f>SUM(H35:H37)</f>
        <v>127500</v>
      </c>
    </row>
    <row r="41" spans="1:10" ht="16" thickBot="1">
      <c r="A41" t="s">
        <v>33</v>
      </c>
    </row>
    <row r="42" spans="1:10">
      <c r="B42" s="39"/>
      <c r="C42" s="58" t="s">
        <v>0</v>
      </c>
      <c r="D42" s="55" t="s">
        <v>1</v>
      </c>
      <c r="E42" s="59" t="s">
        <v>2</v>
      </c>
      <c r="F42" s="57" t="s">
        <v>0</v>
      </c>
      <c r="G42" s="55" t="s">
        <v>1</v>
      </c>
      <c r="H42" s="56" t="s">
        <v>2</v>
      </c>
    </row>
    <row r="43" spans="1:10">
      <c r="B43" s="38" t="s">
        <v>34</v>
      </c>
      <c r="C43" s="37">
        <f>C38</f>
        <v>2000</v>
      </c>
      <c r="D43" s="3">
        <f>D38</f>
        <v>47</v>
      </c>
      <c r="E43" s="6">
        <f>E38</f>
        <v>94000</v>
      </c>
      <c r="F43" s="4">
        <f>F38</f>
        <v>1500</v>
      </c>
      <c r="G43" s="3">
        <f>G38</f>
        <v>85</v>
      </c>
      <c r="H43" s="5">
        <f>H38</f>
        <v>127500</v>
      </c>
    </row>
    <row r="44" spans="1:10">
      <c r="B44" s="38" t="s">
        <v>35</v>
      </c>
      <c r="C44" s="37">
        <v>1600</v>
      </c>
      <c r="D44" s="3">
        <f>D43</f>
        <v>47</v>
      </c>
      <c r="E44" s="6">
        <f>C44*D44</f>
        <v>75200</v>
      </c>
      <c r="F44" s="4">
        <v>1200</v>
      </c>
      <c r="G44" s="3">
        <f>G43</f>
        <v>85</v>
      </c>
      <c r="H44" s="5">
        <f>F44*G44</f>
        <v>102000</v>
      </c>
    </row>
    <row r="45" spans="1:10" ht="16" thickBot="1">
      <c r="B45" s="45" t="s">
        <v>36</v>
      </c>
      <c r="C45" s="46">
        <f t="shared" ref="C45:D45" si="5">C43-C44</f>
        <v>400</v>
      </c>
      <c r="D45" s="47">
        <f>85</f>
        <v>85</v>
      </c>
      <c r="E45" s="48">
        <f>E43-E44</f>
        <v>18800</v>
      </c>
      <c r="F45" s="49">
        <f t="shared" ref="F45:G45" si="6">F43-F44</f>
        <v>300</v>
      </c>
      <c r="G45" s="47">
        <f>85</f>
        <v>85</v>
      </c>
      <c r="H45" s="50">
        <f>H43-H44</f>
        <v>25500</v>
      </c>
    </row>
    <row r="47" spans="1:10" ht="16" thickBot="1">
      <c r="A47" t="s">
        <v>37</v>
      </c>
    </row>
    <row r="48" spans="1:10">
      <c r="C48" s="58" t="s">
        <v>0</v>
      </c>
      <c r="D48" s="55" t="s">
        <v>1</v>
      </c>
      <c r="E48" s="59" t="s">
        <v>2</v>
      </c>
      <c r="F48" s="57" t="s">
        <v>0</v>
      </c>
      <c r="G48" s="55" t="s">
        <v>1</v>
      </c>
      <c r="H48" s="56" t="s">
        <v>2</v>
      </c>
      <c r="J48" s="72"/>
    </row>
    <row r="49" spans="1:9">
      <c r="B49" t="s">
        <v>38</v>
      </c>
      <c r="C49">
        <v>1600</v>
      </c>
      <c r="D49">
        <v>47</v>
      </c>
      <c r="E49">
        <f>C49*D49</f>
        <v>75200</v>
      </c>
      <c r="F49">
        <v>1200</v>
      </c>
      <c r="G49">
        <v>85</v>
      </c>
      <c r="H49">
        <f>F49*G49</f>
        <v>102000</v>
      </c>
    </row>
    <row r="50" spans="1:9">
      <c r="B50" t="s">
        <v>31</v>
      </c>
      <c r="C50">
        <v>1600</v>
      </c>
      <c r="D50">
        <v>12.5</v>
      </c>
      <c r="E50">
        <f>C50*D50</f>
        <v>20000</v>
      </c>
      <c r="F50">
        <v>1200</v>
      </c>
      <c r="G50">
        <v>12.5</v>
      </c>
      <c r="H50">
        <f>F50*G50</f>
        <v>15000</v>
      </c>
    </row>
    <row r="51" spans="1:9">
      <c r="B51" s="51" t="s">
        <v>39</v>
      </c>
      <c r="C51" s="51">
        <v>1600</v>
      </c>
      <c r="D51" s="51">
        <f>E51/C51</f>
        <v>59.5</v>
      </c>
      <c r="E51" s="51">
        <f>E49+E50</f>
        <v>95200</v>
      </c>
      <c r="F51" s="51">
        <v>1200</v>
      </c>
      <c r="G51" s="51">
        <f>H51/F51</f>
        <v>97.5</v>
      </c>
      <c r="H51" s="51">
        <f>H49+H50</f>
        <v>117000</v>
      </c>
    </row>
    <row r="53" spans="1:9">
      <c r="B53" t="s">
        <v>40</v>
      </c>
      <c r="C53">
        <v>1600</v>
      </c>
      <c r="D53">
        <v>59</v>
      </c>
      <c r="E53">
        <f>C53*D53</f>
        <v>94400</v>
      </c>
      <c r="F53">
        <v>1200</v>
      </c>
      <c r="G53">
        <v>99</v>
      </c>
      <c r="H53">
        <f>G53*F53</f>
        <v>118800</v>
      </c>
    </row>
    <row r="54" spans="1:9">
      <c r="B54" t="s">
        <v>39</v>
      </c>
      <c r="C54">
        <v>1600</v>
      </c>
      <c r="D54">
        <v>59.5</v>
      </c>
      <c r="E54">
        <f>C54*D54</f>
        <v>95200</v>
      </c>
      <c r="F54">
        <v>1200</v>
      </c>
      <c r="G54">
        <v>97.5</v>
      </c>
      <c r="H54">
        <f>G54*F54</f>
        <v>117000</v>
      </c>
    </row>
    <row r="55" spans="1:9">
      <c r="B55" s="51" t="s">
        <v>41</v>
      </c>
      <c r="C55" s="51">
        <v>1600</v>
      </c>
      <c r="D55" s="51">
        <f>E55/C55</f>
        <v>-0.5</v>
      </c>
      <c r="E55" s="51">
        <f>E53-E54</f>
        <v>-800</v>
      </c>
      <c r="F55" s="51">
        <v>1200</v>
      </c>
      <c r="G55" s="51">
        <f>H55/F55</f>
        <v>1.5</v>
      </c>
      <c r="H55" s="51">
        <f>H53-H54</f>
        <v>1800</v>
      </c>
    </row>
    <row r="56" spans="1:9">
      <c r="D56" s="71" t="s">
        <v>44</v>
      </c>
    </row>
    <row r="62" spans="1:9">
      <c r="A62" t="s">
        <v>42</v>
      </c>
    </row>
    <row r="63" spans="1:9" ht="16" thickBot="1"/>
    <row r="64" spans="1:9">
      <c r="B64" s="64" t="s">
        <v>43</v>
      </c>
      <c r="C64" s="67" t="s">
        <v>26</v>
      </c>
      <c r="D64" s="60"/>
      <c r="E64" s="68"/>
      <c r="F64" s="65" t="s">
        <v>27</v>
      </c>
      <c r="G64" s="60"/>
      <c r="H64" s="61"/>
      <c r="I64" s="75" t="s">
        <v>12</v>
      </c>
    </row>
    <row r="65" spans="1:10">
      <c r="B65" s="38"/>
      <c r="C65" s="69" t="s">
        <v>0</v>
      </c>
      <c r="D65" s="62" t="s">
        <v>1</v>
      </c>
      <c r="E65" s="70" t="s">
        <v>2</v>
      </c>
      <c r="F65" s="66" t="s">
        <v>0</v>
      </c>
      <c r="G65" s="62" t="s">
        <v>1</v>
      </c>
      <c r="H65" s="63" t="s">
        <v>2</v>
      </c>
      <c r="I65" s="76"/>
    </row>
    <row r="66" spans="1:10">
      <c r="B66" s="38" t="s">
        <v>40</v>
      </c>
      <c r="C66" s="37">
        <v>1600</v>
      </c>
      <c r="D66" s="3">
        <v>59</v>
      </c>
      <c r="E66" s="6">
        <v>94400</v>
      </c>
      <c r="F66" s="4">
        <v>1200</v>
      </c>
      <c r="G66" s="3">
        <v>99</v>
      </c>
      <c r="H66" s="5">
        <v>118800</v>
      </c>
      <c r="I66" s="76">
        <f>E66+H66</f>
        <v>213200</v>
      </c>
    </row>
    <row r="67" spans="1:10">
      <c r="B67" s="38" t="s">
        <v>3</v>
      </c>
      <c r="C67" s="37">
        <v>1600</v>
      </c>
      <c r="D67" s="3">
        <v>28</v>
      </c>
      <c r="E67" s="6">
        <f>C67*D67</f>
        <v>44800</v>
      </c>
      <c r="F67" s="4">
        <v>1200</v>
      </c>
      <c r="G67" s="3">
        <v>66</v>
      </c>
      <c r="H67" s="5">
        <f>F67*G67</f>
        <v>79200</v>
      </c>
      <c r="I67" s="76">
        <f>E67+H67</f>
        <v>124000</v>
      </c>
    </row>
    <row r="68" spans="1:10" ht="16" thickBot="1">
      <c r="B68" s="45" t="s">
        <v>4</v>
      </c>
      <c r="C68" s="46">
        <v>1600</v>
      </c>
      <c r="D68" s="47">
        <f>E68/C68</f>
        <v>31</v>
      </c>
      <c r="E68" s="48">
        <f>E66-E67</f>
        <v>49600</v>
      </c>
      <c r="F68" s="49">
        <v>1200</v>
      </c>
      <c r="G68" s="47">
        <f>H68/F68</f>
        <v>33</v>
      </c>
      <c r="H68" s="50">
        <f>H66-H67</f>
        <v>39600</v>
      </c>
      <c r="I68" s="77">
        <f>I66-I67</f>
        <v>89200</v>
      </c>
    </row>
    <row r="69" spans="1:10">
      <c r="B69" s="73" t="s">
        <v>45</v>
      </c>
      <c r="C69" s="78">
        <v>2000</v>
      </c>
      <c r="D69" s="78">
        <f>15.6+3.4</f>
        <v>19</v>
      </c>
      <c r="E69" s="78">
        <f>D69*C69</f>
        <v>38000</v>
      </c>
      <c r="F69" s="78">
        <v>1500</v>
      </c>
      <c r="G69" s="78">
        <v>19</v>
      </c>
      <c r="H69" s="78">
        <f>G69*F69</f>
        <v>28500</v>
      </c>
      <c r="I69" s="79">
        <f>H69+E69</f>
        <v>66500</v>
      </c>
    </row>
    <row r="70" spans="1:10">
      <c r="B70" s="73" t="s">
        <v>46</v>
      </c>
      <c r="C70" s="78">
        <v>1600</v>
      </c>
      <c r="D70" s="78">
        <v>12.5</v>
      </c>
      <c r="E70" s="78">
        <f>D70*C70</f>
        <v>20000</v>
      </c>
      <c r="F70" s="78">
        <v>1200</v>
      </c>
      <c r="G70" s="78">
        <v>12.5</v>
      </c>
      <c r="H70" s="78">
        <f>G70*F70</f>
        <v>15000</v>
      </c>
      <c r="I70" s="79">
        <f>H70+E70</f>
        <v>35000</v>
      </c>
    </row>
    <row r="71" spans="1:10">
      <c r="B71" s="74" t="s">
        <v>47</v>
      </c>
      <c r="C71" s="80"/>
      <c r="D71" s="80"/>
      <c r="E71" s="80">
        <f>E70+E69</f>
        <v>58000</v>
      </c>
      <c r="F71" s="80"/>
      <c r="G71" s="80"/>
      <c r="H71" s="80">
        <f>H69+H70</f>
        <v>43500</v>
      </c>
      <c r="I71" s="77">
        <f>I69+I70</f>
        <v>101500</v>
      </c>
      <c r="J71" s="84" t="s">
        <v>52</v>
      </c>
    </row>
    <row r="72" spans="1:10" ht="16" thickBot="1">
      <c r="B72" s="81" t="s">
        <v>48</v>
      </c>
      <c r="C72" s="82"/>
      <c r="D72" s="82"/>
      <c r="E72" s="82"/>
      <c r="F72" s="82"/>
      <c r="G72" s="82"/>
      <c r="H72" s="82"/>
      <c r="I72" s="83">
        <f>I68-I71</f>
        <v>-12300</v>
      </c>
    </row>
    <row r="73" spans="1:10">
      <c r="A73" t="s">
        <v>49</v>
      </c>
    </row>
    <row r="75" spans="1:10">
      <c r="A75" t="s">
        <v>50</v>
      </c>
      <c r="B75" t="s">
        <v>51</v>
      </c>
    </row>
    <row r="99" spans="3:3">
      <c r="C99" t="s">
        <v>53</v>
      </c>
    </row>
  </sheetData>
  <mergeCells count="2">
    <mergeCell ref="C64:E64"/>
    <mergeCell ref="F64:H64"/>
  </mergeCells>
  <phoneticPr fontId="10" type="noConversion"/>
  <pageMargins left="0.75" right="0.75" top="1" bottom="1" header="0.5" footer="0.5"/>
  <pageSetup paperSize="9" scale="82" orientation="portrait" horizontalDpi="4294967292" verticalDpi="4294967292"/>
  <rowBreaks count="1" manualBreakCount="1">
    <brk id="46" max="16383" man="1"/>
  </rowBreaks>
  <colBreaks count="1" manualBreakCount="1">
    <brk id="10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Olympio</dc:creator>
  <cp:lastModifiedBy>Hugo Olympio</cp:lastModifiedBy>
  <cp:lastPrinted>2014-04-23T14:46:35Z</cp:lastPrinted>
  <dcterms:created xsi:type="dcterms:W3CDTF">2014-04-23T10:08:54Z</dcterms:created>
  <dcterms:modified xsi:type="dcterms:W3CDTF">2014-04-23T15:01:02Z</dcterms:modified>
</cp:coreProperties>
</file>